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Betchworth Parish\Documents\BPC\Finance\2026-27\"/>
    </mc:Choice>
  </mc:AlternateContent>
  <xr:revisionPtr revIDLastSave="0" documentId="13_ncr:1_{8995B05C-7D95-4FB6-A8E8-BA9644B36040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Ring Fenced" sheetId="4" state="hidden" r:id="rId1"/>
    <sheet name="CIL Report" sheetId="17" r:id="rId2"/>
    <sheet name="CIL Balance" sheetId="8" state="hidden" r:id="rId3"/>
    <sheet name="CIL Bal post changes" sheetId="9" state="hidden" r:id="rId4"/>
    <sheet name="Forecast" sheetId="10" state="hidden" r:id="rId5"/>
  </sheets>
  <definedNames>
    <definedName name="_xlnm.Print_Area" localSheetId="4">Forecast!$A$1:$M$9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7" l="1"/>
  <c r="G4" i="17"/>
  <c r="H4" i="17" s="1"/>
  <c r="D8" i="17"/>
  <c r="H7" i="17"/>
  <c r="H6" i="17"/>
  <c r="H5" i="17"/>
  <c r="H10" i="17" l="1"/>
  <c r="H9" i="17"/>
  <c r="C18" i="10" l="1"/>
  <c r="C17" i="10"/>
  <c r="C16" i="10"/>
  <c r="C15" i="10"/>
  <c r="K20" i="10"/>
  <c r="L20" i="10"/>
  <c r="K19" i="10"/>
  <c r="L19" i="10"/>
  <c r="K18" i="10"/>
  <c r="L18" i="10"/>
  <c r="L17" i="10"/>
  <c r="K17" i="10"/>
  <c r="K16" i="10"/>
  <c r="L16" i="10"/>
  <c r="K15" i="10"/>
  <c r="L15" i="10"/>
  <c r="K14" i="10"/>
  <c r="L14" i="10"/>
  <c r="D14" i="10"/>
  <c r="C8" i="10"/>
  <c r="C7" i="10"/>
  <c r="C6" i="10"/>
  <c r="C5" i="10"/>
  <c r="C4" i="10"/>
  <c r="L5" i="10"/>
  <c r="L4" i="10"/>
  <c r="K9" i="10"/>
  <c r="L9" i="10"/>
  <c r="K8" i="10"/>
  <c r="L8" i="10"/>
  <c r="K7" i="10"/>
  <c r="L7" i="10"/>
  <c r="K6" i="10"/>
  <c r="L6" i="10"/>
  <c r="K5" i="10"/>
  <c r="K4" i="10"/>
  <c r="K3" i="10"/>
  <c r="L3" i="10"/>
  <c r="D3" i="10"/>
  <c r="D4" i="10"/>
  <c r="E14" i="10"/>
  <c r="D15" i="10"/>
  <c r="D16" i="10"/>
  <c r="D17" i="10"/>
  <c r="D18" i="10"/>
  <c r="D19" i="10"/>
  <c r="D20" i="10"/>
  <c r="C9" i="10"/>
  <c r="E3" i="10"/>
  <c r="D5" i="10"/>
  <c r="E15" i="10"/>
  <c r="E17" i="10"/>
  <c r="E16" i="10"/>
  <c r="D6" i="10"/>
  <c r="E5" i="10"/>
  <c r="E4" i="10"/>
  <c r="F29" i="9"/>
  <c r="H23" i="9"/>
  <c r="D35" i="9"/>
  <c r="F23" i="9"/>
  <c r="B11" i="9"/>
  <c r="F3" i="9"/>
  <c r="D35" i="8"/>
  <c r="F24" i="8"/>
  <c r="B11" i="8"/>
  <c r="F3" i="8"/>
  <c r="C19" i="10"/>
  <c r="E18" i="10"/>
  <c r="D7" i="10"/>
  <c r="E6" i="10"/>
  <c r="E19" i="10"/>
  <c r="C20" i="10"/>
  <c r="E20" i="10"/>
  <c r="D8" i="10"/>
  <c r="E7" i="10"/>
  <c r="K16" i="4"/>
  <c r="E12" i="4"/>
  <c r="M16" i="4"/>
  <c r="D9" i="10"/>
  <c r="E8" i="10"/>
  <c r="O16" i="4"/>
  <c r="E9" i="10"/>
</calcChain>
</file>

<file path=xl/sharedStrings.xml><?xml version="1.0" encoding="utf-8"?>
<sst xmlns="http://schemas.openxmlformats.org/spreadsheetml/2006/main" count="224" uniqueCount="108">
  <si>
    <t>2022/23</t>
  </si>
  <si>
    <t>2023/24</t>
  </si>
  <si>
    <t>BPC</t>
  </si>
  <si>
    <t>Proposed Ring fenced funds</t>
  </si>
  <si>
    <t>Youth Account</t>
  </si>
  <si>
    <t>Allotment Deposits</t>
  </si>
  <si>
    <t>Elections</t>
  </si>
  <si>
    <t>Community and Environmental</t>
  </si>
  <si>
    <t>Legal Costs</t>
  </si>
  <si>
    <t>General reserves</t>
  </si>
  <si>
    <t>CIL</t>
  </si>
  <si>
    <t>Total Ringfenced funds</t>
  </si>
  <si>
    <t>Total funds</t>
  </si>
  <si>
    <t>Ring fenced</t>
  </si>
  <si>
    <t>Non ring fenced</t>
  </si>
  <si>
    <t>Funds @ 1/4/20</t>
  </si>
  <si>
    <t>Proposed new Funds 2024/25</t>
  </si>
  <si>
    <t>Green Spaces - EBF</t>
  </si>
  <si>
    <t>WL &amp; MS</t>
  </si>
  <si>
    <t>CIL MONEY RECEIVED</t>
  </si>
  <si>
    <t>CIL MONEY REMAINING</t>
  </si>
  <si>
    <t>Need to spend £54269.75 by 2026</t>
  </si>
  <si>
    <t>Date</t>
  </si>
  <si>
    <t>Amount Rec'd</t>
  </si>
  <si>
    <t>Need to spend £16450 by 2028</t>
  </si>
  <si>
    <t>Need to spend £4540.46 by 2029</t>
  </si>
  <si>
    <t>Total</t>
  </si>
  <si>
    <t>CIL MONEY SPENT</t>
  </si>
  <si>
    <t>Description</t>
  </si>
  <si>
    <t>Amount</t>
  </si>
  <si>
    <t>Kissing Gate for Snowerhill</t>
  </si>
  <si>
    <t>Defibrillator for Post Office</t>
  </si>
  <si>
    <t>Village Gateways</t>
  </si>
  <si>
    <t>Gate on GG</t>
  </si>
  <si>
    <t>Playground Provision DEPOSIT</t>
  </si>
  <si>
    <t>Total Spend</t>
  </si>
  <si>
    <t xml:space="preserve">2024 Budgeted to Spend </t>
  </si>
  <si>
    <t xml:space="preserve">Bridge Clapper Repairs </t>
  </si>
  <si>
    <t>Road Maintenance by allotments</t>
  </si>
  <si>
    <t>Church Path</t>
  </si>
  <si>
    <t>PH Maintennace</t>
  </si>
  <si>
    <t>Playground Provision</t>
  </si>
  <si>
    <t>Deposit paid £4103.87 but £ 8207.75 transferred into main account ready to pay</t>
  </si>
  <si>
    <t>BG Gate</t>
  </si>
  <si>
    <t>Move to Church Path</t>
  </si>
  <si>
    <t xml:space="preserve">Bus Shelter &amp; Vstore </t>
  </si>
  <si>
    <t>From PG Prov</t>
  </si>
  <si>
    <t>CIL in acct</t>
  </si>
  <si>
    <t>2025/26</t>
  </si>
  <si>
    <t>2026/27</t>
  </si>
  <si>
    <t>2027/28</t>
  </si>
  <si>
    <t>2028/29</t>
  </si>
  <si>
    <t>2029/30</t>
  </si>
  <si>
    <t>2030/31</t>
  </si>
  <si>
    <t>Year</t>
  </si>
  <si>
    <t>2031/32</t>
  </si>
  <si>
    <t>2019/20</t>
  </si>
  <si>
    <t>Budget</t>
  </si>
  <si>
    <t>2020/21</t>
  </si>
  <si>
    <t>2021/22</t>
  </si>
  <si>
    <t>2024/25</t>
  </si>
  <si>
    <t>Total inc BG</t>
  </si>
  <si>
    <t>Total Ex BG</t>
  </si>
  <si>
    <t>BG</t>
  </si>
  <si>
    <t>GG</t>
  </si>
  <si>
    <t>RC</t>
  </si>
  <si>
    <t>Run Costs ex BG</t>
  </si>
  <si>
    <t>Precept Increase @ 15%</t>
  </si>
  <si>
    <t>Precept Increase @ 20%</t>
  </si>
  <si>
    <t>CIL Pot A</t>
  </si>
  <si>
    <t xml:space="preserve">Playground Provision </t>
  </si>
  <si>
    <t>Gate Church Path</t>
  </si>
  <si>
    <t>Village Planters</t>
  </si>
  <si>
    <t>Church Farm Footpath</t>
  </si>
  <si>
    <t>GG Benches play area</t>
  </si>
  <si>
    <t>Resurfacing Church Farm Path</t>
  </si>
  <si>
    <t>Burial Ground Works Chris Brampton</t>
  </si>
  <si>
    <t>Burial Ground Tap</t>
  </si>
  <si>
    <t>Benches for GG</t>
  </si>
  <si>
    <t>CIL Report</t>
  </si>
  <si>
    <t>Item</t>
  </si>
  <si>
    <t>Amount (ex VAT)</t>
  </si>
  <si>
    <t>A</t>
  </si>
  <si>
    <t>B</t>
  </si>
  <si>
    <t>C</t>
  </si>
  <si>
    <t>D</t>
  </si>
  <si>
    <t>Expiry Date</t>
  </si>
  <si>
    <t>CIL TOTAL</t>
  </si>
  <si>
    <t>Pot</t>
  </si>
  <si>
    <t>Ground Anchors for GG Benches</t>
  </si>
  <si>
    <t>Ground Anchors for Memorials</t>
  </si>
  <si>
    <t>Tree works to open land for new Burial plots</t>
  </si>
  <si>
    <t>Spend to date</t>
  </si>
  <si>
    <t>Left to Spend</t>
  </si>
  <si>
    <t>Status</t>
  </si>
  <si>
    <t>Paid</t>
  </si>
  <si>
    <t>TOTAL</t>
  </si>
  <si>
    <t>TOTAL LEFT TO SPEND</t>
  </si>
  <si>
    <t>TOTAL TO SPEND BY 30/3/27</t>
  </si>
  <si>
    <t>Pending</t>
  </si>
  <si>
    <t>Fencing around Allotments</t>
  </si>
  <si>
    <t xml:space="preserve">Fencing around Burial Ground </t>
  </si>
  <si>
    <t>BG natural screen by new fence</t>
  </si>
  <si>
    <t>Tranquil Wood COT, Survey &amp; Report</t>
  </si>
  <si>
    <t>6yard skip hire for BG levelling</t>
  </si>
  <si>
    <t>Wall survey for BG expansion</t>
  </si>
  <si>
    <t>Woodland COTS quotation expenses</t>
  </si>
  <si>
    <t>Burial Ground Works to landscape ready for new Burial plots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</si>
</sst>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  <numFmt numFmtId="165" formatCode="_-[$£-809]* #,##0.00_-;\-[$£-809]* #,##0.00_-;_-[$£-809]* &quot;-&quot;??_-;_-@_-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color rgb="FF2D2D2D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0" fillId="0" borderId="0"/>
  </cellStyleXfs>
  <cellXfs count="37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wrapText="1"/>
    </xf>
    <xf numFmtId="4" fontId="5" fillId="0" borderId="0" xfId="0" applyNumberFormat="1" applyFont="1"/>
    <xf numFmtId="0" fontId="6" fillId="0" borderId="0" xfId="0" applyFont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164" fontId="4" fillId="0" borderId="1" xfId="0" applyNumberFormat="1" applyFont="1" applyBorder="1"/>
    <xf numFmtId="0" fontId="6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6" fontId="7" fillId="0" borderId="3" xfId="0" applyNumberFormat="1" applyFont="1" applyBorder="1" applyAlignment="1">
      <alignment horizontal="center" vertical="center"/>
    </xf>
    <xf numFmtId="8" fontId="7" fillId="0" borderId="3" xfId="0" applyNumberFormat="1" applyFont="1" applyBorder="1" applyAlignment="1">
      <alignment horizontal="center" vertical="center"/>
    </xf>
    <xf numFmtId="0" fontId="8" fillId="0" borderId="0" xfId="0" applyFont="1"/>
    <xf numFmtId="44" fontId="0" fillId="0" borderId="0" xfId="0" applyNumberFormat="1"/>
    <xf numFmtId="44" fontId="0" fillId="0" borderId="0" xfId="1" applyFont="1"/>
    <xf numFmtId="164" fontId="8" fillId="0" borderId="0" xfId="0" applyNumberFormat="1" applyFont="1"/>
    <xf numFmtId="164" fontId="0" fillId="0" borderId="0" xfId="0" applyNumberFormat="1"/>
    <xf numFmtId="14" fontId="0" fillId="0" borderId="0" xfId="0" applyNumberFormat="1"/>
    <xf numFmtId="164" fontId="8" fillId="0" borderId="4" xfId="0" applyNumberFormat="1" applyFont="1" applyBorder="1"/>
    <xf numFmtId="9" fontId="0" fillId="0" borderId="0" xfId="0" applyNumberFormat="1"/>
    <xf numFmtId="0" fontId="12" fillId="0" borderId="0" xfId="0" applyFont="1"/>
    <xf numFmtId="44" fontId="11" fillId="0" borderId="0" xfId="0" applyNumberFormat="1" applyFont="1"/>
    <xf numFmtId="44" fontId="1" fillId="0" borderId="0" xfId="0" applyNumberFormat="1" applyFont="1"/>
    <xf numFmtId="165" fontId="0" fillId="0" borderId="0" xfId="0" applyNumberFormat="1"/>
    <xf numFmtId="165" fontId="8" fillId="0" borderId="0" xfId="0" applyNumberFormat="1" applyFont="1"/>
    <xf numFmtId="165" fontId="2" fillId="0" borderId="0" xfId="1" applyNumberFormat="1" applyFont="1"/>
    <xf numFmtId="0" fontId="13" fillId="0" borderId="0" xfId="0" applyFont="1"/>
    <xf numFmtId="44" fontId="8" fillId="0" borderId="0" xfId="1" applyFont="1"/>
    <xf numFmtId="14" fontId="0" fillId="2" borderId="0" xfId="0" applyNumberFormat="1" applyFill="1"/>
  </cellXfs>
  <cellStyles count="3">
    <cellStyle name="Currency" xfId="1" builtinId="4"/>
    <cellStyle name="Normal" xfId="0" builtinId="0"/>
    <cellStyle name="Normal 2" xfId="2" xr:uid="{1C612BAC-DD3C-4C3C-A8E0-822F5DA697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896A-2307-40B3-B7B9-BBCEE1D41E84}">
  <dimension ref="B3:O17"/>
  <sheetViews>
    <sheetView topLeftCell="A2" workbookViewId="0">
      <selection activeCell="L19" sqref="L19"/>
    </sheetView>
  </sheetViews>
  <sheetFormatPr defaultRowHeight="14.4" x14ac:dyDescent="0.3"/>
  <cols>
    <col min="1" max="1" width="8.88671875" customWidth="1"/>
    <col min="3" max="4" width="22.6640625" customWidth="1"/>
    <col min="5" max="5" width="18.44140625" customWidth="1"/>
    <col min="11" max="11" width="11" bestFit="1" customWidth="1"/>
    <col min="13" max="13" width="11.6640625" bestFit="1" customWidth="1"/>
    <col min="15" max="15" width="11.6640625" bestFit="1" customWidth="1"/>
  </cols>
  <sheetData>
    <row r="3" spans="2:15" ht="27.6" x14ac:dyDescent="0.3">
      <c r="B3" s="2"/>
      <c r="C3" s="2" t="s">
        <v>3</v>
      </c>
      <c r="D3" s="2"/>
      <c r="E3" s="3" t="s">
        <v>16</v>
      </c>
      <c r="F3" s="4"/>
      <c r="G3" s="5"/>
      <c r="H3" s="1"/>
    </row>
    <row r="4" spans="2:15" x14ac:dyDescent="0.3">
      <c r="B4" s="2">
        <v>1</v>
      </c>
      <c r="C4" s="2" t="s">
        <v>4</v>
      </c>
      <c r="D4" s="2" t="s">
        <v>17</v>
      </c>
      <c r="E4" s="6">
        <v>9840</v>
      </c>
      <c r="F4" s="4"/>
      <c r="G4" s="5"/>
      <c r="H4" s="1"/>
      <c r="K4">
        <v>80650.45</v>
      </c>
      <c r="M4">
        <v>141140</v>
      </c>
      <c r="O4">
        <v>14833.45</v>
      </c>
    </row>
    <row r="5" spans="2:15" x14ac:dyDescent="0.3">
      <c r="B5" s="2">
        <v>2</v>
      </c>
      <c r="C5" s="2" t="s">
        <v>5</v>
      </c>
      <c r="D5" s="2" t="s">
        <v>18</v>
      </c>
      <c r="E5" s="6">
        <v>1050</v>
      </c>
      <c r="F5" s="4"/>
      <c r="G5" s="5"/>
      <c r="H5" s="1"/>
    </row>
    <row r="6" spans="2:15" x14ac:dyDescent="0.3">
      <c r="B6" s="2">
        <v>3</v>
      </c>
      <c r="C6" s="2" t="s">
        <v>6</v>
      </c>
      <c r="D6" s="2"/>
      <c r="E6" s="6">
        <v>4000</v>
      </c>
      <c r="F6" s="4"/>
      <c r="G6" s="5"/>
      <c r="H6" s="1"/>
    </row>
    <row r="7" spans="2:15" x14ac:dyDescent="0.3">
      <c r="B7" s="2">
        <v>4</v>
      </c>
      <c r="C7" s="2" t="s">
        <v>8</v>
      </c>
      <c r="D7" s="2"/>
      <c r="E7" s="6">
        <v>13000</v>
      </c>
      <c r="F7" s="4"/>
      <c r="G7" s="5"/>
      <c r="H7" s="1"/>
    </row>
    <row r="8" spans="2:15" x14ac:dyDescent="0.3">
      <c r="B8" s="2">
        <v>5</v>
      </c>
      <c r="C8" s="2" t="s">
        <v>7</v>
      </c>
      <c r="D8" s="2"/>
      <c r="E8" s="6">
        <v>13000</v>
      </c>
      <c r="F8" s="4"/>
      <c r="G8" s="5"/>
      <c r="H8" s="1"/>
    </row>
    <row r="9" spans="2:15" x14ac:dyDescent="0.3">
      <c r="B9" s="2">
        <v>6</v>
      </c>
      <c r="C9" s="2" t="s">
        <v>8</v>
      </c>
      <c r="D9" s="2"/>
      <c r="E9" s="6">
        <v>1000</v>
      </c>
      <c r="F9" s="4"/>
      <c r="G9" s="5">
        <v>183823</v>
      </c>
      <c r="H9" s="1"/>
    </row>
    <row r="10" spans="2:15" x14ac:dyDescent="0.3">
      <c r="B10" s="2">
        <v>7</v>
      </c>
      <c r="C10" s="2" t="s">
        <v>9</v>
      </c>
      <c r="D10" s="2"/>
      <c r="E10" s="6">
        <v>18575.27</v>
      </c>
      <c r="F10" s="4"/>
      <c r="G10" s="5"/>
      <c r="H10" s="1"/>
    </row>
    <row r="11" spans="2:15" x14ac:dyDescent="0.3">
      <c r="B11" s="2">
        <v>8</v>
      </c>
      <c r="C11" s="7" t="s">
        <v>10</v>
      </c>
      <c r="D11" s="7"/>
      <c r="E11" s="8">
        <v>80650.45</v>
      </c>
      <c r="F11" s="4"/>
      <c r="G11" s="5"/>
      <c r="H11" s="1"/>
      <c r="J11" t="s">
        <v>2</v>
      </c>
      <c r="K11">
        <v>63563.53</v>
      </c>
    </row>
    <row r="12" spans="2:15" x14ac:dyDescent="0.3">
      <c r="B12" s="2"/>
      <c r="C12" s="9" t="s">
        <v>11</v>
      </c>
      <c r="D12" s="9"/>
      <c r="E12" s="10">
        <f>SUM(E4:E11)</f>
        <v>141115.72</v>
      </c>
      <c r="F12" s="4"/>
      <c r="G12" s="5"/>
      <c r="H12" s="1"/>
    </row>
    <row r="13" spans="2:15" x14ac:dyDescent="0.3">
      <c r="B13" s="11"/>
      <c r="C13" s="12"/>
      <c r="D13" s="12"/>
      <c r="E13" s="4"/>
      <c r="F13" s="4"/>
      <c r="G13" s="5"/>
      <c r="H13" s="1"/>
    </row>
    <row r="14" spans="2:15" ht="15" thickBot="1" x14ac:dyDescent="0.35"/>
    <row r="15" spans="2:15" ht="28.2" thickBot="1" x14ac:dyDescent="0.35">
      <c r="J15" s="13"/>
      <c r="K15" s="14" t="s">
        <v>12</v>
      </c>
      <c r="L15" s="15"/>
      <c r="M15" s="14" t="s">
        <v>13</v>
      </c>
      <c r="N15" s="15"/>
      <c r="O15" s="16" t="s">
        <v>14</v>
      </c>
    </row>
    <row r="16" spans="2:15" ht="15.6" thickTop="1" thickBot="1" x14ac:dyDescent="0.35">
      <c r="J16" s="13" t="s">
        <v>15</v>
      </c>
      <c r="K16">
        <f>SUM(K11:K15)</f>
        <v>63563.53</v>
      </c>
      <c r="L16" s="17"/>
      <c r="M16" s="18">
        <f>SUM(E12)</f>
        <v>141115.72</v>
      </c>
      <c r="N16" s="17"/>
      <c r="O16" s="19">
        <f>SUM(K16-M16)</f>
        <v>-77552.19</v>
      </c>
    </row>
    <row r="17" ht="15" thickTop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FDEAF-9A56-40A9-B6AB-252357967CEE}">
  <sheetPr>
    <pageSetUpPr fitToPage="1"/>
  </sheetPr>
  <dimension ref="A2:H40"/>
  <sheetViews>
    <sheetView tabSelected="1" topLeftCell="A15" workbookViewId="0">
      <selection activeCell="B32" sqref="B32"/>
    </sheetView>
  </sheetViews>
  <sheetFormatPr defaultRowHeight="14.4" x14ac:dyDescent="0.3"/>
  <cols>
    <col min="2" max="2" width="41.21875" customWidth="1"/>
    <col min="3" max="3" width="10.6640625" bestFit="1" customWidth="1"/>
    <col min="4" max="4" width="16.88671875" style="31" bestFit="1" customWidth="1"/>
    <col min="5" max="5" width="10.5546875" bestFit="1" customWidth="1"/>
    <col min="7" max="7" width="12.77734375" bestFit="1" customWidth="1"/>
    <col min="8" max="8" width="12.5546875" customWidth="1"/>
    <col min="10" max="10" width="12.6640625" bestFit="1" customWidth="1"/>
    <col min="11" max="11" width="12.33203125" bestFit="1" customWidth="1"/>
  </cols>
  <sheetData>
    <row r="2" spans="1:8" ht="18" x14ac:dyDescent="0.35">
      <c r="B2" s="34" t="s">
        <v>79</v>
      </c>
    </row>
    <row r="3" spans="1:8" x14ac:dyDescent="0.3">
      <c r="C3" s="20" t="s">
        <v>88</v>
      </c>
      <c r="D3" s="20" t="s">
        <v>87</v>
      </c>
      <c r="E3" s="20" t="s">
        <v>86</v>
      </c>
      <c r="F3" s="20"/>
      <c r="G3" s="20" t="s">
        <v>92</v>
      </c>
      <c r="H3" s="20" t="s">
        <v>93</v>
      </c>
    </row>
    <row r="4" spans="1:8" x14ac:dyDescent="0.3">
      <c r="C4" t="s">
        <v>82</v>
      </c>
      <c r="D4" s="22">
        <v>45749.26</v>
      </c>
      <c r="E4" s="36">
        <v>46477</v>
      </c>
      <c r="G4" s="22">
        <f>SUM(D13:D36)</f>
        <v>34567.740000000005</v>
      </c>
      <c r="H4" s="22">
        <f>D4-G4</f>
        <v>11181.519999999997</v>
      </c>
    </row>
    <row r="5" spans="1:8" x14ac:dyDescent="0.3">
      <c r="C5" t="s">
        <v>83</v>
      </c>
      <c r="D5" s="22">
        <v>15594.86</v>
      </c>
      <c r="E5" s="36">
        <v>46477</v>
      </c>
      <c r="G5" s="22">
        <v>0</v>
      </c>
      <c r="H5" s="22">
        <f>D5-G5</f>
        <v>15594.86</v>
      </c>
    </row>
    <row r="6" spans="1:8" x14ac:dyDescent="0.3">
      <c r="C6" t="s">
        <v>84</v>
      </c>
      <c r="D6" s="22">
        <v>16450.71</v>
      </c>
      <c r="E6" s="25">
        <v>47080</v>
      </c>
      <c r="G6" s="22">
        <v>0</v>
      </c>
      <c r="H6" s="22">
        <f t="shared" ref="H6:H7" si="0">D6-G6</f>
        <v>16450.71</v>
      </c>
    </row>
    <row r="7" spans="1:8" x14ac:dyDescent="0.3">
      <c r="C7" t="s">
        <v>85</v>
      </c>
      <c r="D7" s="22">
        <v>4540.46</v>
      </c>
      <c r="E7" s="25">
        <v>47261</v>
      </c>
      <c r="G7" s="22">
        <v>0</v>
      </c>
      <c r="H7" s="22">
        <f t="shared" si="0"/>
        <v>4540.46</v>
      </c>
    </row>
    <row r="8" spans="1:8" x14ac:dyDescent="0.3">
      <c r="C8" t="s">
        <v>96</v>
      </c>
      <c r="D8" s="22">
        <f>SUM(D4:D7)</f>
        <v>82335.290000000008</v>
      </c>
      <c r="G8" s="22"/>
      <c r="H8" s="22"/>
    </row>
    <row r="9" spans="1:8" x14ac:dyDescent="0.3">
      <c r="C9" s="20" t="s">
        <v>97</v>
      </c>
      <c r="D9" s="20"/>
      <c r="E9" s="20"/>
      <c r="F9" s="20"/>
      <c r="H9" s="35">
        <f>SUM(H4:H7)</f>
        <v>47767.549999999996</v>
      </c>
    </row>
    <row r="10" spans="1:8" x14ac:dyDescent="0.3">
      <c r="C10" s="20" t="s">
        <v>98</v>
      </c>
      <c r="D10" s="20"/>
      <c r="E10" s="20"/>
      <c r="F10" s="20"/>
      <c r="H10" s="35">
        <f>H4+H5</f>
        <v>26776.379999999997</v>
      </c>
    </row>
    <row r="12" spans="1:8" x14ac:dyDescent="0.3">
      <c r="A12" s="20" t="s">
        <v>88</v>
      </c>
      <c r="B12" s="20" t="s">
        <v>80</v>
      </c>
      <c r="C12" s="20" t="s">
        <v>22</v>
      </c>
      <c r="D12" s="32" t="s">
        <v>81</v>
      </c>
      <c r="E12" s="20" t="s">
        <v>94</v>
      </c>
      <c r="F12" s="20"/>
    </row>
    <row r="13" spans="1:8" x14ac:dyDescent="0.3">
      <c r="A13" t="s">
        <v>69</v>
      </c>
      <c r="B13" t="s">
        <v>30</v>
      </c>
      <c r="C13" s="25">
        <v>44603</v>
      </c>
      <c r="D13" s="31">
        <v>407.88</v>
      </c>
      <c r="E13" t="s">
        <v>95</v>
      </c>
    </row>
    <row r="14" spans="1:8" x14ac:dyDescent="0.3">
      <c r="A14" t="s">
        <v>69</v>
      </c>
      <c r="B14" t="s">
        <v>31</v>
      </c>
      <c r="C14" s="25">
        <v>44876</v>
      </c>
      <c r="D14" s="31">
        <v>1174.99</v>
      </c>
      <c r="E14" t="s">
        <v>95</v>
      </c>
    </row>
    <row r="15" spans="1:8" x14ac:dyDescent="0.3">
      <c r="A15" t="s">
        <v>69</v>
      </c>
      <c r="B15" t="s">
        <v>32</v>
      </c>
      <c r="C15" s="25">
        <v>44971</v>
      </c>
      <c r="D15" s="31">
        <v>4123.5</v>
      </c>
      <c r="E15" t="s">
        <v>95</v>
      </c>
    </row>
    <row r="16" spans="1:8" x14ac:dyDescent="0.3">
      <c r="A16" t="s">
        <v>69</v>
      </c>
      <c r="B16" t="s">
        <v>33</v>
      </c>
      <c r="C16" s="25">
        <v>45335</v>
      </c>
      <c r="D16" s="31">
        <v>1368</v>
      </c>
      <c r="E16" t="s">
        <v>95</v>
      </c>
    </row>
    <row r="17" spans="1:5" x14ac:dyDescent="0.3">
      <c r="A17" t="s">
        <v>69</v>
      </c>
      <c r="B17" t="s">
        <v>34</v>
      </c>
      <c r="C17" s="25">
        <v>45448</v>
      </c>
      <c r="D17" s="31">
        <v>4103.87</v>
      </c>
      <c r="E17" t="s">
        <v>95</v>
      </c>
    </row>
    <row r="18" spans="1:5" x14ac:dyDescent="0.3">
      <c r="A18" t="s">
        <v>69</v>
      </c>
      <c r="B18" t="s">
        <v>70</v>
      </c>
      <c r="C18" s="25">
        <v>45510</v>
      </c>
      <c r="D18" s="31">
        <v>2573.88</v>
      </c>
      <c r="E18" t="s">
        <v>95</v>
      </c>
    </row>
    <row r="19" spans="1:5" x14ac:dyDescent="0.3">
      <c r="A19" t="s">
        <v>69</v>
      </c>
      <c r="B19" t="s">
        <v>71</v>
      </c>
      <c r="C19" s="25">
        <v>45565</v>
      </c>
      <c r="D19" s="31">
        <v>1740</v>
      </c>
      <c r="E19" t="s">
        <v>95</v>
      </c>
    </row>
    <row r="20" spans="1:5" x14ac:dyDescent="0.3">
      <c r="A20" t="s">
        <v>69</v>
      </c>
      <c r="B20" t="s">
        <v>72</v>
      </c>
      <c r="C20" s="25">
        <v>45629</v>
      </c>
      <c r="D20" s="31">
        <v>320</v>
      </c>
      <c r="E20" t="s">
        <v>95</v>
      </c>
    </row>
    <row r="21" spans="1:5" x14ac:dyDescent="0.3">
      <c r="A21" t="s">
        <v>69</v>
      </c>
      <c r="B21" t="s">
        <v>73</v>
      </c>
      <c r="C21" s="25">
        <v>45734</v>
      </c>
      <c r="D21" s="31">
        <v>4245</v>
      </c>
      <c r="E21" t="s">
        <v>95</v>
      </c>
    </row>
    <row r="22" spans="1:5" x14ac:dyDescent="0.3">
      <c r="A22" t="s">
        <v>69</v>
      </c>
      <c r="B22" t="s">
        <v>73</v>
      </c>
      <c r="C22" s="25">
        <v>45736</v>
      </c>
      <c r="D22" s="31">
        <v>825</v>
      </c>
      <c r="E22" t="s">
        <v>95</v>
      </c>
    </row>
    <row r="23" spans="1:5" x14ac:dyDescent="0.3">
      <c r="A23" t="s">
        <v>69</v>
      </c>
      <c r="B23" t="s">
        <v>74</v>
      </c>
      <c r="C23" s="25">
        <v>45632</v>
      </c>
      <c r="D23" s="31">
        <v>250</v>
      </c>
      <c r="E23" t="s">
        <v>95</v>
      </c>
    </row>
    <row r="24" spans="1:5" x14ac:dyDescent="0.3">
      <c r="A24" t="s">
        <v>69</v>
      </c>
      <c r="B24" t="s">
        <v>75</v>
      </c>
      <c r="C24" s="25">
        <v>46112</v>
      </c>
      <c r="D24" s="33">
        <v>4350</v>
      </c>
      <c r="E24" t="s">
        <v>95</v>
      </c>
    </row>
    <row r="25" spans="1:5" x14ac:dyDescent="0.3">
      <c r="A25" t="s">
        <v>69</v>
      </c>
      <c r="B25" t="s">
        <v>76</v>
      </c>
      <c r="C25" s="25">
        <v>46147</v>
      </c>
      <c r="D25" s="33">
        <v>537.5</v>
      </c>
      <c r="E25" t="s">
        <v>95</v>
      </c>
    </row>
    <row r="26" spans="1:5" x14ac:dyDescent="0.3">
      <c r="A26" t="s">
        <v>69</v>
      </c>
      <c r="B26" t="s">
        <v>77</v>
      </c>
      <c r="C26" s="25">
        <v>46182</v>
      </c>
      <c r="D26" s="31">
        <v>820</v>
      </c>
      <c r="E26" t="s">
        <v>95</v>
      </c>
    </row>
    <row r="27" spans="1:5" x14ac:dyDescent="0.3">
      <c r="A27" t="s">
        <v>69</v>
      </c>
      <c r="B27" t="s">
        <v>78</v>
      </c>
      <c r="C27" s="25">
        <v>46182</v>
      </c>
      <c r="D27" s="31">
        <v>332.27</v>
      </c>
      <c r="E27" t="s">
        <v>95</v>
      </c>
    </row>
    <row r="28" spans="1:5" x14ac:dyDescent="0.3">
      <c r="A28" t="s">
        <v>69</v>
      </c>
      <c r="B28" t="s">
        <v>89</v>
      </c>
      <c r="C28" s="25">
        <v>46182</v>
      </c>
      <c r="D28" s="31">
        <v>136.63</v>
      </c>
      <c r="E28" t="s">
        <v>95</v>
      </c>
    </row>
    <row r="29" spans="1:5" x14ac:dyDescent="0.3">
      <c r="A29" t="s">
        <v>69</v>
      </c>
      <c r="B29" t="s">
        <v>90</v>
      </c>
      <c r="C29" s="25">
        <v>46183</v>
      </c>
      <c r="D29" s="31">
        <v>314.22000000000003</v>
      </c>
      <c r="E29" t="s">
        <v>95</v>
      </c>
    </row>
    <row r="30" spans="1:5" x14ac:dyDescent="0.3">
      <c r="A30" t="s">
        <v>69</v>
      </c>
      <c r="B30" t="s">
        <v>91</v>
      </c>
      <c r="C30" s="25">
        <v>46217</v>
      </c>
      <c r="D30" s="31">
        <v>3050</v>
      </c>
      <c r="E30" t="s">
        <v>95</v>
      </c>
    </row>
    <row r="31" spans="1:5" x14ac:dyDescent="0.3">
      <c r="A31" t="s">
        <v>69</v>
      </c>
      <c r="B31" t="s">
        <v>107</v>
      </c>
      <c r="C31" s="25">
        <v>46217</v>
      </c>
      <c r="D31" s="31">
        <v>1105</v>
      </c>
      <c r="E31" t="s">
        <v>95</v>
      </c>
    </row>
    <row r="32" spans="1:5" x14ac:dyDescent="0.3">
      <c r="A32" t="s">
        <v>69</v>
      </c>
      <c r="B32" t="s">
        <v>106</v>
      </c>
      <c r="C32" s="25">
        <v>46218</v>
      </c>
      <c r="D32" s="31">
        <v>120</v>
      </c>
      <c r="E32" t="s">
        <v>95</v>
      </c>
    </row>
    <row r="33" spans="1:7" x14ac:dyDescent="0.3">
      <c r="A33" t="s">
        <v>69</v>
      </c>
      <c r="B33" t="s">
        <v>104</v>
      </c>
      <c r="C33" s="25">
        <v>46218</v>
      </c>
      <c r="D33" s="31">
        <v>306</v>
      </c>
      <c r="E33" t="s">
        <v>95</v>
      </c>
    </row>
    <row r="34" spans="1:7" x14ac:dyDescent="0.3">
      <c r="A34" t="s">
        <v>69</v>
      </c>
      <c r="B34" t="s">
        <v>105</v>
      </c>
      <c r="C34" s="25">
        <v>46245</v>
      </c>
      <c r="D34" s="31">
        <v>750</v>
      </c>
      <c r="E34" t="s">
        <v>95</v>
      </c>
    </row>
    <row r="35" spans="1:7" x14ac:dyDescent="0.3">
      <c r="A35" t="s">
        <v>69</v>
      </c>
      <c r="B35" t="s">
        <v>76</v>
      </c>
      <c r="C35" s="25">
        <v>46247</v>
      </c>
      <c r="D35" s="31">
        <v>1296</v>
      </c>
      <c r="E35" t="s">
        <v>95</v>
      </c>
    </row>
    <row r="36" spans="1:7" x14ac:dyDescent="0.3">
      <c r="A36" t="s">
        <v>69</v>
      </c>
      <c r="B36" t="s">
        <v>104</v>
      </c>
      <c r="C36" s="25">
        <v>46247</v>
      </c>
      <c r="D36" s="31">
        <v>318</v>
      </c>
      <c r="E36" t="s">
        <v>95</v>
      </c>
      <c r="G36" s="31"/>
    </row>
    <row r="37" spans="1:7" x14ac:dyDescent="0.3">
      <c r="A37" t="s">
        <v>69</v>
      </c>
      <c r="B37" t="s">
        <v>103</v>
      </c>
      <c r="C37" s="25">
        <v>46280</v>
      </c>
      <c r="D37" s="31">
        <v>1355</v>
      </c>
      <c r="E37" t="s">
        <v>95</v>
      </c>
      <c r="G37" s="31"/>
    </row>
    <row r="38" spans="1:7" x14ac:dyDescent="0.3">
      <c r="A38" t="s">
        <v>69</v>
      </c>
      <c r="B38" t="s">
        <v>102</v>
      </c>
      <c r="C38" s="25"/>
      <c r="D38" s="31">
        <v>600</v>
      </c>
      <c r="E38" t="s">
        <v>99</v>
      </c>
      <c r="G38" s="31"/>
    </row>
    <row r="39" spans="1:7" x14ac:dyDescent="0.3">
      <c r="A39" t="s">
        <v>69</v>
      </c>
      <c r="B39" t="s">
        <v>101</v>
      </c>
      <c r="C39" s="25"/>
      <c r="D39" s="31">
        <f>9812.4/1.2</f>
        <v>8177</v>
      </c>
      <c r="E39" t="s">
        <v>99</v>
      </c>
      <c r="G39" s="31"/>
    </row>
    <row r="40" spans="1:7" x14ac:dyDescent="0.3">
      <c r="A40" t="s">
        <v>69</v>
      </c>
      <c r="B40" t="s">
        <v>100</v>
      </c>
      <c r="D40" s="31">
        <v>3048.25</v>
      </c>
      <c r="E40" t="s">
        <v>99</v>
      </c>
    </row>
  </sheetData>
  <phoneticPr fontId="9" type="noConversion"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CDF9-13D6-4696-A9AE-A1A0E9462BEE}">
  <dimension ref="A3:H35"/>
  <sheetViews>
    <sheetView topLeftCell="A9" workbookViewId="0">
      <selection activeCell="A21" sqref="A21:XFD21"/>
    </sheetView>
  </sheetViews>
  <sheetFormatPr defaultRowHeight="14.4" x14ac:dyDescent="0.3"/>
  <cols>
    <col min="1" max="1" width="31.5546875" customWidth="1"/>
    <col min="2" max="2" width="19.44140625" customWidth="1"/>
    <col min="4" max="4" width="16" bestFit="1" customWidth="1"/>
    <col min="5" max="5" width="65" bestFit="1" customWidth="1"/>
    <col min="6" max="6" width="10.109375" bestFit="1" customWidth="1"/>
  </cols>
  <sheetData>
    <row r="3" spans="1:8" x14ac:dyDescent="0.3">
      <c r="A3" s="20" t="s">
        <v>19</v>
      </c>
      <c r="E3" s="20" t="s">
        <v>20</v>
      </c>
      <c r="F3" s="23">
        <f>B11-F24</f>
        <v>71157.05</v>
      </c>
      <c r="H3" s="24"/>
    </row>
    <row r="4" spans="1:8" x14ac:dyDescent="0.3">
      <c r="E4" t="s">
        <v>21</v>
      </c>
    </row>
    <row r="5" spans="1:8" x14ac:dyDescent="0.3">
      <c r="A5" s="20" t="s">
        <v>22</v>
      </c>
      <c r="B5" s="20" t="s">
        <v>23</v>
      </c>
      <c r="E5" t="s">
        <v>24</v>
      </c>
    </row>
    <row r="6" spans="1:8" x14ac:dyDescent="0.3">
      <c r="A6" s="25">
        <v>44400</v>
      </c>
      <c r="B6" s="24">
        <v>45749.26</v>
      </c>
      <c r="E6" t="s">
        <v>25</v>
      </c>
    </row>
    <row r="7" spans="1:8" x14ac:dyDescent="0.3">
      <c r="A7" s="25">
        <v>44533</v>
      </c>
      <c r="B7" s="24">
        <v>15594.86</v>
      </c>
    </row>
    <row r="8" spans="1:8" x14ac:dyDescent="0.3">
      <c r="A8" s="25">
        <v>45253</v>
      </c>
      <c r="B8" s="24">
        <v>16450.71</v>
      </c>
    </row>
    <row r="9" spans="1:8" x14ac:dyDescent="0.3">
      <c r="A9" s="25">
        <v>45415</v>
      </c>
      <c r="B9" s="24">
        <v>4540.46</v>
      </c>
    </row>
    <row r="10" spans="1:8" x14ac:dyDescent="0.3">
      <c r="B10" s="24"/>
    </row>
    <row r="11" spans="1:8" x14ac:dyDescent="0.3">
      <c r="A11" s="20" t="s">
        <v>26</v>
      </c>
      <c r="B11" s="23">
        <f>SUM(B6:B9)</f>
        <v>82335.290000000008</v>
      </c>
    </row>
    <row r="12" spans="1:8" x14ac:dyDescent="0.3">
      <c r="B12" s="24"/>
    </row>
    <row r="13" spans="1:8" x14ac:dyDescent="0.3">
      <c r="D13" s="20" t="s">
        <v>27</v>
      </c>
    </row>
    <row r="15" spans="1:8" x14ac:dyDescent="0.3">
      <c r="D15" s="20" t="s">
        <v>22</v>
      </c>
      <c r="E15" s="20" t="s">
        <v>28</v>
      </c>
      <c r="F15" s="20" t="s">
        <v>29</v>
      </c>
    </row>
    <row r="16" spans="1:8" x14ac:dyDescent="0.3">
      <c r="D16" s="25">
        <v>44603</v>
      </c>
      <c r="E16" t="s">
        <v>30</v>
      </c>
      <c r="F16" s="24">
        <v>407.88</v>
      </c>
    </row>
    <row r="17" spans="1:6" x14ac:dyDescent="0.3">
      <c r="D17" s="25">
        <v>44876</v>
      </c>
      <c r="E17" t="s">
        <v>31</v>
      </c>
      <c r="F17" s="24">
        <v>1174.99</v>
      </c>
    </row>
    <row r="18" spans="1:6" x14ac:dyDescent="0.3">
      <c r="D18" s="25">
        <v>44971</v>
      </c>
      <c r="E18" t="s">
        <v>32</v>
      </c>
      <c r="F18" s="24">
        <v>4123.5</v>
      </c>
    </row>
    <row r="19" spans="1:6" x14ac:dyDescent="0.3">
      <c r="D19" s="25">
        <v>45335</v>
      </c>
      <c r="E19" t="s">
        <v>33</v>
      </c>
      <c r="F19" s="24">
        <v>1368</v>
      </c>
    </row>
    <row r="20" spans="1:6" x14ac:dyDescent="0.3">
      <c r="D20" s="25">
        <v>45449</v>
      </c>
      <c r="E20" t="s">
        <v>34</v>
      </c>
      <c r="F20" s="24">
        <v>4103.87</v>
      </c>
    </row>
    <row r="21" spans="1:6" x14ac:dyDescent="0.3">
      <c r="D21" s="25"/>
      <c r="F21" s="24"/>
    </row>
    <row r="22" spans="1:6" x14ac:dyDescent="0.3">
      <c r="D22" s="25"/>
      <c r="F22" s="24"/>
    </row>
    <row r="23" spans="1:6" x14ac:dyDescent="0.3">
      <c r="D23" s="25"/>
      <c r="F23" s="24"/>
    </row>
    <row r="24" spans="1:6" x14ac:dyDescent="0.3">
      <c r="D24" s="25"/>
      <c r="E24" s="20" t="s">
        <v>35</v>
      </c>
      <c r="F24" s="23">
        <f>SUM(F16:F23)</f>
        <v>11178.24</v>
      </c>
    </row>
    <row r="25" spans="1:6" x14ac:dyDescent="0.3">
      <c r="D25" s="25"/>
      <c r="F25" s="24"/>
    </row>
    <row r="26" spans="1:6" x14ac:dyDescent="0.3">
      <c r="A26" s="20" t="s">
        <v>36</v>
      </c>
      <c r="D26" s="24"/>
    </row>
    <row r="27" spans="1:6" x14ac:dyDescent="0.3">
      <c r="D27" s="24"/>
    </row>
    <row r="28" spans="1:6" x14ac:dyDescent="0.3">
      <c r="A28" t="s">
        <v>37</v>
      </c>
      <c r="B28" t="s">
        <v>44</v>
      </c>
      <c r="D28" s="24">
        <v>2500</v>
      </c>
    </row>
    <row r="29" spans="1:6" x14ac:dyDescent="0.3">
      <c r="A29" t="s">
        <v>38</v>
      </c>
      <c r="B29" t="s">
        <v>44</v>
      </c>
      <c r="D29" s="24">
        <v>5000</v>
      </c>
    </row>
    <row r="30" spans="1:6" x14ac:dyDescent="0.3">
      <c r="A30" t="s">
        <v>39</v>
      </c>
      <c r="D30" s="24">
        <v>5000</v>
      </c>
    </row>
    <row r="31" spans="1:6" x14ac:dyDescent="0.3">
      <c r="A31" t="s">
        <v>40</v>
      </c>
      <c r="D31" s="24">
        <v>5000</v>
      </c>
    </row>
    <row r="32" spans="1:6" x14ac:dyDescent="0.3">
      <c r="A32" t="s">
        <v>41</v>
      </c>
      <c r="D32" s="24">
        <v>9000</v>
      </c>
      <c r="E32" t="s">
        <v>42</v>
      </c>
    </row>
    <row r="33" spans="1:4" x14ac:dyDescent="0.3">
      <c r="A33" t="s">
        <v>43</v>
      </c>
      <c r="D33" s="24">
        <v>1500</v>
      </c>
    </row>
    <row r="34" spans="1:4" x14ac:dyDescent="0.3">
      <c r="D34" s="24"/>
    </row>
    <row r="35" spans="1:4" ht="15" thickBot="1" x14ac:dyDescent="0.35">
      <c r="D35" s="26">
        <f>SUM(D28:D34)</f>
        <v>28000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6A70D-7321-40D1-857E-2BB906727BA0}">
  <dimension ref="A3:H35"/>
  <sheetViews>
    <sheetView workbookViewId="0">
      <selection activeCell="E4" sqref="E4:E6"/>
    </sheetView>
  </sheetViews>
  <sheetFormatPr defaultRowHeight="14.4" x14ac:dyDescent="0.3"/>
  <cols>
    <col min="1" max="1" width="31.5546875" customWidth="1"/>
    <col min="2" max="2" width="19.44140625" customWidth="1"/>
    <col min="4" max="4" width="16" bestFit="1" customWidth="1"/>
    <col min="5" max="5" width="65" bestFit="1" customWidth="1"/>
    <col min="6" max="6" width="11.5546875" bestFit="1" customWidth="1"/>
  </cols>
  <sheetData>
    <row r="3" spans="1:8" x14ac:dyDescent="0.3">
      <c r="A3" s="20" t="s">
        <v>19</v>
      </c>
      <c r="E3" s="20" t="s">
        <v>20</v>
      </c>
      <c r="F3" s="23">
        <f>B11-F23</f>
        <v>71157.05</v>
      </c>
      <c r="H3" s="24"/>
    </row>
    <row r="4" spans="1:8" x14ac:dyDescent="0.3">
      <c r="E4" t="s">
        <v>21</v>
      </c>
    </row>
    <row r="5" spans="1:8" x14ac:dyDescent="0.3">
      <c r="A5" s="20" t="s">
        <v>22</v>
      </c>
      <c r="B5" s="20" t="s">
        <v>23</v>
      </c>
      <c r="E5" t="s">
        <v>24</v>
      </c>
    </row>
    <row r="6" spans="1:8" x14ac:dyDescent="0.3">
      <c r="A6" s="25">
        <v>44400</v>
      </c>
      <c r="B6" s="24">
        <v>45749.26</v>
      </c>
      <c r="E6" t="s">
        <v>25</v>
      </c>
    </row>
    <row r="7" spans="1:8" x14ac:dyDescent="0.3">
      <c r="A7" s="25">
        <v>44533</v>
      </c>
      <c r="B7" s="24">
        <v>15594.86</v>
      </c>
    </row>
    <row r="8" spans="1:8" x14ac:dyDescent="0.3">
      <c r="A8" s="25">
        <v>45253</v>
      </c>
      <c r="B8" s="24">
        <v>16450.71</v>
      </c>
    </row>
    <row r="9" spans="1:8" x14ac:dyDescent="0.3">
      <c r="A9" s="25">
        <v>45415</v>
      </c>
      <c r="B9" s="24">
        <v>4540.46</v>
      </c>
    </row>
    <row r="10" spans="1:8" x14ac:dyDescent="0.3">
      <c r="B10" s="24"/>
    </row>
    <row r="11" spans="1:8" x14ac:dyDescent="0.3">
      <c r="A11" s="20" t="s">
        <v>26</v>
      </c>
      <c r="B11" s="23">
        <f>SUM(B6:B9)</f>
        <v>82335.290000000008</v>
      </c>
    </row>
    <row r="12" spans="1:8" x14ac:dyDescent="0.3">
      <c r="B12" s="24"/>
    </row>
    <row r="13" spans="1:8" x14ac:dyDescent="0.3">
      <c r="D13" s="20" t="s">
        <v>27</v>
      </c>
    </row>
    <row r="15" spans="1:8" x14ac:dyDescent="0.3">
      <c r="D15" s="20" t="s">
        <v>22</v>
      </c>
      <c r="E15" s="20" t="s">
        <v>28</v>
      </c>
      <c r="F15" s="20" t="s">
        <v>29</v>
      </c>
    </row>
    <row r="16" spans="1:8" x14ac:dyDescent="0.3">
      <c r="D16" s="25">
        <v>44603</v>
      </c>
      <c r="E16" t="s">
        <v>30</v>
      </c>
      <c r="F16" s="24">
        <v>407.88</v>
      </c>
    </row>
    <row r="17" spans="1:8" x14ac:dyDescent="0.3">
      <c r="D17" s="25">
        <v>44876</v>
      </c>
      <c r="E17" t="s">
        <v>31</v>
      </c>
      <c r="F17" s="24">
        <v>1174.99</v>
      </c>
    </row>
    <row r="18" spans="1:8" x14ac:dyDescent="0.3">
      <c r="D18" s="25">
        <v>44971</v>
      </c>
      <c r="E18" t="s">
        <v>32</v>
      </c>
      <c r="F18" s="24">
        <v>4123.5</v>
      </c>
    </row>
    <row r="19" spans="1:8" x14ac:dyDescent="0.3">
      <c r="D19" s="25">
        <v>45335</v>
      </c>
      <c r="E19" t="s">
        <v>33</v>
      </c>
      <c r="F19" s="24">
        <v>1368</v>
      </c>
      <c r="H19">
        <v>1368</v>
      </c>
    </row>
    <row r="20" spans="1:8" x14ac:dyDescent="0.3">
      <c r="D20" s="25">
        <v>45449</v>
      </c>
      <c r="E20" t="s">
        <v>34</v>
      </c>
      <c r="F20" s="24">
        <v>4103.87</v>
      </c>
      <c r="H20">
        <v>4103.87</v>
      </c>
    </row>
    <row r="21" spans="1:8" x14ac:dyDescent="0.3">
      <c r="D21" s="25"/>
      <c r="F21" s="24"/>
      <c r="H21">
        <v>180</v>
      </c>
    </row>
    <row r="22" spans="1:8" x14ac:dyDescent="0.3">
      <c r="D22" s="25"/>
      <c r="F22" s="24"/>
      <c r="H22">
        <v>250</v>
      </c>
    </row>
    <row r="23" spans="1:8" x14ac:dyDescent="0.3">
      <c r="D23" s="25"/>
      <c r="E23" s="20" t="s">
        <v>35</v>
      </c>
      <c r="F23" s="23">
        <f>SUM(F16:F22)</f>
        <v>11178.24</v>
      </c>
      <c r="H23">
        <f>SUM(H19:H22)</f>
        <v>5901.87</v>
      </c>
    </row>
    <row r="24" spans="1:8" x14ac:dyDescent="0.3">
      <c r="D24" s="25"/>
      <c r="F24" s="24"/>
    </row>
    <row r="25" spans="1:8" x14ac:dyDescent="0.3">
      <c r="A25" s="20" t="s">
        <v>36</v>
      </c>
      <c r="D25" s="24"/>
    </row>
    <row r="26" spans="1:8" x14ac:dyDescent="0.3">
      <c r="D26" s="24"/>
    </row>
    <row r="27" spans="1:8" x14ac:dyDescent="0.3">
      <c r="A27" t="s">
        <v>37</v>
      </c>
      <c r="B27" t="s">
        <v>44</v>
      </c>
      <c r="D27" s="24">
        <v>0</v>
      </c>
      <c r="E27" t="s">
        <v>47</v>
      </c>
      <c r="F27" s="22">
        <v>67030</v>
      </c>
    </row>
    <row r="28" spans="1:8" x14ac:dyDescent="0.3">
      <c r="A28" t="s">
        <v>38</v>
      </c>
      <c r="B28" t="s">
        <v>44</v>
      </c>
      <c r="D28" s="24">
        <v>0</v>
      </c>
      <c r="F28" s="22">
        <v>20901.87</v>
      </c>
    </row>
    <row r="29" spans="1:8" x14ac:dyDescent="0.3">
      <c r="A29" t="s">
        <v>39</v>
      </c>
      <c r="D29" s="24">
        <v>12500</v>
      </c>
      <c r="F29" s="21">
        <f>F27-F28</f>
        <v>46128.130000000005</v>
      </c>
    </row>
    <row r="30" spans="1:8" x14ac:dyDescent="0.3">
      <c r="A30" t="s">
        <v>40</v>
      </c>
      <c r="D30" s="24"/>
    </row>
    <row r="31" spans="1:8" x14ac:dyDescent="0.3">
      <c r="A31" t="s">
        <v>45</v>
      </c>
      <c r="D31" s="24">
        <v>1000</v>
      </c>
    </row>
    <row r="32" spans="1:8" x14ac:dyDescent="0.3">
      <c r="A32" t="s">
        <v>41</v>
      </c>
      <c r="D32" s="24">
        <v>5901.87</v>
      </c>
    </row>
    <row r="33" spans="1:4" x14ac:dyDescent="0.3">
      <c r="A33" t="s">
        <v>43</v>
      </c>
      <c r="B33" t="s">
        <v>46</v>
      </c>
      <c r="D33" s="24">
        <v>1500</v>
      </c>
    </row>
    <row r="34" spans="1:4" x14ac:dyDescent="0.3">
      <c r="D34" s="24"/>
    </row>
    <row r="35" spans="1:4" ht="15" thickBot="1" x14ac:dyDescent="0.35">
      <c r="D35" s="26">
        <f>SUM(D27:D34)</f>
        <v>20901.87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48540-3091-478C-9E57-DBE8B988E833}">
  <dimension ref="A1:M20"/>
  <sheetViews>
    <sheetView workbookViewId="0">
      <selection activeCell="N23" sqref="N23"/>
    </sheetView>
  </sheetViews>
  <sheetFormatPr defaultRowHeight="14.4" x14ac:dyDescent="0.3"/>
  <cols>
    <col min="1" max="1" width="5.33203125" customWidth="1"/>
    <col min="2" max="2" width="14.6640625" bestFit="1" customWidth="1"/>
    <col min="3" max="3" width="11.33203125" style="22" bestFit="1" customWidth="1"/>
    <col min="4" max="5" width="11.33203125" bestFit="1" customWidth="1"/>
    <col min="11" max="11" width="10.6640625" bestFit="1" customWidth="1"/>
    <col min="12" max="12" width="10.33203125" bestFit="1" customWidth="1"/>
  </cols>
  <sheetData>
    <row r="1" spans="1:13" x14ac:dyDescent="0.3">
      <c r="A1" t="s">
        <v>54</v>
      </c>
      <c r="B1" t="s">
        <v>67</v>
      </c>
      <c r="D1" t="s">
        <v>66</v>
      </c>
      <c r="G1" t="s">
        <v>57</v>
      </c>
    </row>
    <row r="2" spans="1:13" x14ac:dyDescent="0.3">
      <c r="H2" t="s">
        <v>63</v>
      </c>
      <c r="I2" t="s">
        <v>64</v>
      </c>
      <c r="J2" t="s">
        <v>65</v>
      </c>
      <c r="K2" t="s">
        <v>61</v>
      </c>
      <c r="L2" t="s">
        <v>62</v>
      </c>
    </row>
    <row r="3" spans="1:13" x14ac:dyDescent="0.3">
      <c r="A3">
        <v>1</v>
      </c>
      <c r="B3" t="s">
        <v>48</v>
      </c>
      <c r="C3" s="22">
        <v>20039.5</v>
      </c>
      <c r="D3" s="22">
        <f>L3</f>
        <v>30795</v>
      </c>
      <c r="E3" s="29">
        <f t="shared" ref="E3:E9" si="0">C3-D3</f>
        <v>-10755.5</v>
      </c>
      <c r="G3" t="s">
        <v>48</v>
      </c>
      <c r="H3">
        <v>4450</v>
      </c>
      <c r="I3">
        <v>5045</v>
      </c>
      <c r="J3">
        <v>25750</v>
      </c>
      <c r="K3">
        <f t="shared" ref="K3:K9" si="1">H3+I3+J3</f>
        <v>35245</v>
      </c>
      <c r="L3">
        <f t="shared" ref="L3:L9" si="2">K3-H3</f>
        <v>30795</v>
      </c>
      <c r="M3" s="27">
        <v>0.25</v>
      </c>
    </row>
    <row r="4" spans="1:13" x14ac:dyDescent="0.3">
      <c r="A4">
        <v>2</v>
      </c>
      <c r="B4" t="s">
        <v>49</v>
      </c>
      <c r="C4" s="22">
        <f>C3*15%+C3</f>
        <v>23045.424999999999</v>
      </c>
      <c r="D4" s="21">
        <f t="shared" ref="D4:D9" si="3">D3*5%+D3</f>
        <v>32334.75</v>
      </c>
      <c r="E4" s="29">
        <f t="shared" si="0"/>
        <v>-9289.3250000000007</v>
      </c>
      <c r="G4" t="s">
        <v>60</v>
      </c>
      <c r="H4">
        <v>4450</v>
      </c>
      <c r="I4">
        <v>3595</v>
      </c>
      <c r="J4">
        <v>19449</v>
      </c>
      <c r="K4">
        <f t="shared" si="1"/>
        <v>27494</v>
      </c>
      <c r="L4">
        <f t="shared" si="2"/>
        <v>23044</v>
      </c>
      <c r="M4" s="27">
        <v>0.05</v>
      </c>
    </row>
    <row r="5" spans="1:13" x14ac:dyDescent="0.3">
      <c r="A5">
        <v>3</v>
      </c>
      <c r="B5" t="s">
        <v>50</v>
      </c>
      <c r="C5" s="22">
        <f>C4*15%+C4</f>
        <v>26502.23875</v>
      </c>
      <c r="D5" s="21">
        <f t="shared" si="3"/>
        <v>33951.487500000003</v>
      </c>
      <c r="E5" s="29">
        <f t="shared" si="0"/>
        <v>-7449.2487500000025</v>
      </c>
      <c r="G5" t="s">
        <v>1</v>
      </c>
      <c r="H5">
        <v>4050</v>
      </c>
      <c r="I5">
        <v>3885</v>
      </c>
      <c r="J5">
        <v>18047</v>
      </c>
      <c r="K5">
        <f t="shared" si="1"/>
        <v>25982</v>
      </c>
      <c r="L5">
        <f t="shared" si="2"/>
        <v>21932</v>
      </c>
      <c r="M5" s="27">
        <v>0.09</v>
      </c>
    </row>
    <row r="6" spans="1:13" x14ac:dyDescent="0.3">
      <c r="A6">
        <v>4</v>
      </c>
      <c r="B6" t="s">
        <v>51</v>
      </c>
      <c r="C6" s="22">
        <f>C5*15%+C5</f>
        <v>30477.574562500002</v>
      </c>
      <c r="D6" s="21">
        <f t="shared" si="3"/>
        <v>35649.061874999999</v>
      </c>
      <c r="E6" s="29">
        <f t="shared" si="0"/>
        <v>-5171.4873124999976</v>
      </c>
      <c r="G6" t="s">
        <v>0</v>
      </c>
      <c r="H6">
        <v>4230</v>
      </c>
      <c r="I6">
        <v>4230</v>
      </c>
      <c r="J6">
        <v>15778</v>
      </c>
      <c r="K6">
        <f t="shared" si="1"/>
        <v>24238</v>
      </c>
      <c r="L6">
        <f t="shared" si="2"/>
        <v>20008</v>
      </c>
      <c r="M6" s="27">
        <v>0.05</v>
      </c>
    </row>
    <row r="7" spans="1:13" x14ac:dyDescent="0.3">
      <c r="A7">
        <v>5</v>
      </c>
      <c r="B7" t="s">
        <v>52</v>
      </c>
      <c r="C7" s="22">
        <f>C6*15%+C6</f>
        <v>35049.210746875004</v>
      </c>
      <c r="D7" s="21">
        <f t="shared" si="3"/>
        <v>37431.514968750002</v>
      </c>
      <c r="E7" s="29">
        <f t="shared" si="0"/>
        <v>-2382.3042218749979</v>
      </c>
      <c r="G7" t="s">
        <v>59</v>
      </c>
      <c r="H7">
        <v>5030</v>
      </c>
      <c r="I7">
        <v>4535</v>
      </c>
      <c r="J7">
        <v>14517</v>
      </c>
      <c r="K7">
        <f t="shared" si="1"/>
        <v>24082</v>
      </c>
      <c r="L7">
        <f t="shared" si="2"/>
        <v>19052</v>
      </c>
      <c r="M7" s="27">
        <v>7.0000000000000007E-2</v>
      </c>
    </row>
    <row r="8" spans="1:13" x14ac:dyDescent="0.3">
      <c r="A8">
        <v>6</v>
      </c>
      <c r="B8" t="s">
        <v>53</v>
      </c>
      <c r="C8" s="22">
        <f>C7*15%+C7</f>
        <v>40306.592358906251</v>
      </c>
      <c r="D8" s="21">
        <f t="shared" si="3"/>
        <v>39303.090717187501</v>
      </c>
      <c r="E8" s="30">
        <f t="shared" si="0"/>
        <v>1003.5016417187508</v>
      </c>
      <c r="G8" t="s">
        <v>58</v>
      </c>
      <c r="H8">
        <v>4190</v>
      </c>
      <c r="I8">
        <v>4030</v>
      </c>
      <c r="J8">
        <v>13621</v>
      </c>
      <c r="K8">
        <f t="shared" si="1"/>
        <v>21841</v>
      </c>
      <c r="L8">
        <f t="shared" si="2"/>
        <v>17651</v>
      </c>
      <c r="M8" s="27">
        <v>0.12</v>
      </c>
    </row>
    <row r="9" spans="1:13" ht="15.6" x14ac:dyDescent="0.3">
      <c r="A9">
        <v>7</v>
      </c>
      <c r="B9" t="s">
        <v>55</v>
      </c>
      <c r="C9" s="22">
        <f>C8*12%+C8</f>
        <v>45143.383441974998</v>
      </c>
      <c r="D9" s="21">
        <f t="shared" si="3"/>
        <v>41268.245253046873</v>
      </c>
      <c r="E9" s="30">
        <f t="shared" si="0"/>
        <v>3875.1381889281256</v>
      </c>
      <c r="G9" t="s">
        <v>56</v>
      </c>
      <c r="H9">
        <v>4302</v>
      </c>
      <c r="I9">
        <v>2996</v>
      </c>
      <c r="J9">
        <v>12482</v>
      </c>
      <c r="K9">
        <f t="shared" si="1"/>
        <v>19780</v>
      </c>
      <c r="L9">
        <f t="shared" si="2"/>
        <v>15478</v>
      </c>
      <c r="M9" s="28"/>
    </row>
    <row r="12" spans="1:13" x14ac:dyDescent="0.3">
      <c r="A12" t="s">
        <v>54</v>
      </c>
      <c r="B12" t="s">
        <v>68</v>
      </c>
      <c r="D12" t="s">
        <v>66</v>
      </c>
      <c r="G12" t="s">
        <v>57</v>
      </c>
    </row>
    <row r="13" spans="1:13" x14ac:dyDescent="0.3">
      <c r="H13" t="s">
        <v>63</v>
      </c>
      <c r="I13" t="s">
        <v>64</v>
      </c>
      <c r="J13" t="s">
        <v>65</v>
      </c>
      <c r="K13" t="s">
        <v>61</v>
      </c>
      <c r="L13" t="s">
        <v>62</v>
      </c>
    </row>
    <row r="14" spans="1:13" x14ac:dyDescent="0.3">
      <c r="A14">
        <v>1</v>
      </c>
      <c r="B14" t="s">
        <v>48</v>
      </c>
      <c r="C14" s="22">
        <v>20039.5</v>
      </c>
      <c r="D14" s="22">
        <f>L14</f>
        <v>30795</v>
      </c>
      <c r="E14" s="29">
        <f t="shared" ref="E14:E20" si="4">C14-D14</f>
        <v>-10755.5</v>
      </c>
      <c r="G14" t="s">
        <v>48</v>
      </c>
      <c r="H14">
        <v>4450</v>
      </c>
      <c r="I14">
        <v>5045</v>
      </c>
      <c r="J14">
        <v>25750</v>
      </c>
      <c r="K14">
        <f t="shared" ref="K14:K20" si="5">H14+I14+J14</f>
        <v>35245</v>
      </c>
      <c r="L14">
        <f t="shared" ref="L14:L20" si="6">K14-H14</f>
        <v>30795</v>
      </c>
      <c r="M14" s="27">
        <v>0.25</v>
      </c>
    </row>
    <row r="15" spans="1:13" x14ac:dyDescent="0.3">
      <c r="A15">
        <v>2</v>
      </c>
      <c r="B15" t="s">
        <v>49</v>
      </c>
      <c r="C15" s="22">
        <f>C14*20%+C14</f>
        <v>24047.4</v>
      </c>
      <c r="D15" s="21">
        <f t="shared" ref="D15:D20" si="7">D14*5%+D14</f>
        <v>32334.75</v>
      </c>
      <c r="E15" s="29">
        <f t="shared" si="4"/>
        <v>-8287.3499999999985</v>
      </c>
      <c r="G15" t="s">
        <v>60</v>
      </c>
      <c r="H15">
        <v>4450</v>
      </c>
      <c r="I15">
        <v>3595</v>
      </c>
      <c r="J15">
        <v>19449</v>
      </c>
      <c r="K15">
        <f t="shared" si="5"/>
        <v>27494</v>
      </c>
      <c r="L15">
        <f t="shared" si="6"/>
        <v>23044</v>
      </c>
      <c r="M15" s="27">
        <v>0.05</v>
      </c>
    </row>
    <row r="16" spans="1:13" x14ac:dyDescent="0.3">
      <c r="A16">
        <v>3</v>
      </c>
      <c r="B16" t="s">
        <v>50</v>
      </c>
      <c r="C16" s="22">
        <f>C15*20%+C15</f>
        <v>28856.880000000001</v>
      </c>
      <c r="D16" s="21">
        <f t="shared" si="7"/>
        <v>33951.487500000003</v>
      </c>
      <c r="E16" s="29">
        <f t="shared" si="4"/>
        <v>-5094.6075000000019</v>
      </c>
      <c r="G16" t="s">
        <v>1</v>
      </c>
      <c r="H16">
        <v>4050</v>
      </c>
      <c r="I16">
        <v>3885</v>
      </c>
      <c r="J16">
        <v>18047</v>
      </c>
      <c r="K16">
        <f t="shared" si="5"/>
        <v>25982</v>
      </c>
      <c r="L16">
        <f t="shared" si="6"/>
        <v>21932</v>
      </c>
      <c r="M16" s="27">
        <v>0.09</v>
      </c>
    </row>
    <row r="17" spans="1:13" x14ac:dyDescent="0.3">
      <c r="A17">
        <v>4</v>
      </c>
      <c r="B17" t="s">
        <v>51</v>
      </c>
      <c r="C17" s="22">
        <f>C16*20%+C16</f>
        <v>34628.256000000001</v>
      </c>
      <c r="D17" s="21">
        <f t="shared" si="7"/>
        <v>35649.061874999999</v>
      </c>
      <c r="E17" s="29">
        <f t="shared" si="4"/>
        <v>-1020.8058749999982</v>
      </c>
      <c r="G17" t="s">
        <v>0</v>
      </c>
      <c r="H17">
        <v>4230</v>
      </c>
      <c r="I17">
        <v>4230</v>
      </c>
      <c r="J17">
        <v>15778</v>
      </c>
      <c r="K17">
        <f t="shared" si="5"/>
        <v>24238</v>
      </c>
      <c r="L17">
        <f t="shared" si="6"/>
        <v>20008</v>
      </c>
      <c r="M17" s="27">
        <v>0.05</v>
      </c>
    </row>
    <row r="18" spans="1:13" x14ac:dyDescent="0.3">
      <c r="A18">
        <v>5</v>
      </c>
      <c r="B18" t="s">
        <v>52</v>
      </c>
      <c r="C18" s="22">
        <f>C17*20%+C17</f>
        <v>41553.907200000001</v>
      </c>
      <c r="D18" s="21">
        <f t="shared" si="7"/>
        <v>37431.514968750002</v>
      </c>
      <c r="E18" s="30">
        <f t="shared" si="4"/>
        <v>4122.3922312499999</v>
      </c>
      <c r="G18" t="s">
        <v>59</v>
      </c>
      <c r="H18">
        <v>5030</v>
      </c>
      <c r="I18">
        <v>4535</v>
      </c>
      <c r="J18">
        <v>14517</v>
      </c>
      <c r="K18">
        <f t="shared" si="5"/>
        <v>24082</v>
      </c>
      <c r="L18">
        <f t="shared" si="6"/>
        <v>19052</v>
      </c>
      <c r="M18" s="27">
        <v>7.0000000000000007E-2</v>
      </c>
    </row>
    <row r="19" spans="1:13" x14ac:dyDescent="0.3">
      <c r="A19">
        <v>6</v>
      </c>
      <c r="B19" t="s">
        <v>53</v>
      </c>
      <c r="C19" s="22">
        <f>C18*15%+C18</f>
        <v>47786.993280000002</v>
      </c>
      <c r="D19" s="21">
        <f t="shared" si="7"/>
        <v>39303.090717187501</v>
      </c>
      <c r="E19" s="30">
        <f t="shared" si="4"/>
        <v>8483.9025628125019</v>
      </c>
      <c r="G19" t="s">
        <v>58</v>
      </c>
      <c r="H19">
        <v>4190</v>
      </c>
      <c r="I19">
        <v>4030</v>
      </c>
      <c r="J19">
        <v>13621</v>
      </c>
      <c r="K19">
        <f t="shared" si="5"/>
        <v>21841</v>
      </c>
      <c r="L19">
        <f t="shared" si="6"/>
        <v>17651</v>
      </c>
      <c r="M19" s="27">
        <v>0.12</v>
      </c>
    </row>
    <row r="20" spans="1:13" ht="15.6" x14ac:dyDescent="0.3">
      <c r="A20">
        <v>7</v>
      </c>
      <c r="B20" t="s">
        <v>55</v>
      </c>
      <c r="C20" s="22">
        <f>C19*12%+C19</f>
        <v>53521.432473600005</v>
      </c>
      <c r="D20" s="21">
        <f t="shared" si="7"/>
        <v>41268.245253046873</v>
      </c>
      <c r="E20" s="30">
        <f t="shared" si="4"/>
        <v>12253.187220553133</v>
      </c>
      <c r="G20" t="s">
        <v>56</v>
      </c>
      <c r="H20">
        <v>4302</v>
      </c>
      <c r="I20">
        <v>2996</v>
      </c>
      <c r="J20">
        <v>12482</v>
      </c>
      <c r="K20">
        <f t="shared" si="5"/>
        <v>19780</v>
      </c>
      <c r="L20">
        <f t="shared" si="6"/>
        <v>15478</v>
      </c>
      <c r="M20" s="28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Ring Fenced</vt:lpstr>
      <vt:lpstr>CIL Report</vt:lpstr>
      <vt:lpstr>CIL Balance</vt:lpstr>
      <vt:lpstr>CIL Bal post changes</vt:lpstr>
      <vt:lpstr>Forecast</vt:lpstr>
      <vt:lpstr>Forecast!Print_Area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Barclay</dc:creator>
  <cp:lastModifiedBy>Parish Clerk</cp:lastModifiedBy>
  <cp:lastPrinted>2026-09-05T10:36:22Z</cp:lastPrinted>
  <dcterms:created xsi:type="dcterms:W3CDTF">2020-11-17T16:35:40Z</dcterms:created>
  <dcterms:modified xsi:type="dcterms:W3CDTF">2026-10-06T15:28:48Z</dcterms:modified>
</cp:coreProperties>
</file>